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16" yWindow="0" windowWidth="21684" windowHeight="10428" activeTab="2"/>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24519"/>
</workbook>
</file>

<file path=xl/calcChain.xml><?xml version="1.0" encoding="utf-8"?>
<calcChain xmlns="http://schemas.openxmlformats.org/spreadsheetml/2006/main">
  <c r="C10" i="3"/>
  <c r="J10" s="1"/>
  <c r="C11"/>
  <c r="J11" s="1"/>
  <c r="C12"/>
  <c r="I11"/>
  <c r="I10"/>
  <c r="I10" i="2"/>
  <c r="C12" l="1"/>
  <c r="I13"/>
  <c r="C13"/>
  <c r="C11"/>
  <c r="C10"/>
  <c r="D12" i="3"/>
  <c r="E12"/>
  <c r="F12"/>
  <c r="G12"/>
  <c r="H12"/>
  <c r="I12"/>
  <c r="D13" i="2"/>
  <c r="E13"/>
  <c r="F13"/>
  <c r="G13"/>
  <c r="H13"/>
  <c r="J11" l="1"/>
  <c r="J13" i="3"/>
  <c r="J14"/>
  <c r="J15"/>
  <c r="J16"/>
  <c r="J10" i="2"/>
  <c r="J12" i="3" l="1"/>
  <c r="J12" i="2"/>
  <c r="J13" s="1"/>
  <c r="B7" i="3"/>
  <c r="E4" l="1"/>
  <c r="C4"/>
  <c r="E4" i="2"/>
  <c r="C4"/>
  <c r="B6" i="3"/>
  <c r="B5"/>
  <c r="B6" i="2"/>
  <c r="B7"/>
  <c r="B5"/>
</calcChain>
</file>

<file path=xl/sharedStrings.xml><?xml version="1.0" encoding="utf-8"?>
<sst xmlns="http://schemas.openxmlformats.org/spreadsheetml/2006/main" count="76" uniqueCount="50">
  <si>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</si>
  <si>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</si>
  <si>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</si>
  <si>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</si>
  <si>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</si>
  <si>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</si>
  <si>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</si>
  <si>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</si>
  <si>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</si>
  <si>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</si>
  <si>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</si>
  <si>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</si>
  <si>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</si>
  <si>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</si>
  <si>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</si>
  <si>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</si>
  <si>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</si>
  <si>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</si>
  <si>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</si>
  <si>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</si>
  <si>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</si>
  <si>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</si>
  <si>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</si>
  <si>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</si>
  <si>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</si>
  <si>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</si>
  <si>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</si>
  <si>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</si>
  <si>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</si>
  <si>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</si>
  <si>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Yelena Teslenko</t>
  </si>
  <si>
    <t>Interim CFO</t>
  </si>
  <si>
    <t>Caspian Energy Inc</t>
  </si>
  <si>
    <t>Kazakhstan</t>
  </si>
  <si>
    <t>Aktobe region tax committee</t>
  </si>
  <si>
    <t>Almaty city tax committee</t>
  </si>
  <si>
    <t>Aktobe city tax committee</t>
  </si>
  <si>
    <t>Payments to Almalinskiy region of Almaty city tax committee</t>
  </si>
  <si>
    <t>Payments to Mugalzharskiy region of Aktobe region tax committee</t>
  </si>
  <si>
    <t>Payments to Aktobe city tax committee</t>
  </si>
  <si>
    <t>Exploration contract 1081</t>
  </si>
  <si>
    <t>Production contract 3582</t>
  </si>
  <si>
    <t>Payments made under the exporation contract for hydrocarbons</t>
  </si>
  <si>
    <t>Payments made under the production contract for hydrocarbons</t>
  </si>
  <si>
    <t>E463584</t>
  </si>
  <si>
    <t xml:space="preserve">Aral Petroleum LLP 
</t>
  </si>
  <si>
    <t>Note: The payments to the Kazakhstani Tax authorities were made in Kazakhstani Tenge. The Company has used weighed average exchange rate of CAD to KZT during 2016 that is equal to 258 KZT for 1 CAD to convert the payments made to the presentational currency, that is CAD</t>
  </si>
  <si>
    <t>2017 01 01</t>
  </si>
  <si>
    <t>2017 12 31</t>
  </si>
  <si>
    <t>Note: The payments to the Kazakhstani Tax authorities were made in Kazakhstani Tenge. The Company has used weighed average exchange rate of CAD to KZT during 2017 that is equal to 251.7 KZT for 1 CAD to convert the payments made to the presentational currency, that is CAD</t>
  </si>
</sst>
</file>

<file path=xl/styles.xml><?xml version="1.0" encoding="utf-8"?>
<styleSheet xmlns="http://schemas.openxmlformats.org/spreadsheetml/2006/main">
  <numFmts count="4">
    <numFmt numFmtId="43" formatCode="_(* #,##0.00_);_(* \(#,##0.00\);_(* &quot;-&quot;??_);_(@_)"/>
    <numFmt numFmtId="164" formatCode="&quot;$&quot;#,##0;\-&quot;$&quot;#,##0"/>
    <numFmt numFmtId="165" formatCode="&quot;$&quot;#,##0.00"/>
    <numFmt numFmtId="166" formatCode="_(* #,##0_);_(* \(#,##0\);_(* &quot;-&quot;??_);_(@_)"/>
  </numFmts>
  <fonts count="16">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
      <sz val="11"/>
      <color theme="1"/>
      <name val="Calibri"/>
      <family val="2"/>
      <scheme val="minor"/>
    </font>
    <font>
      <b/>
      <sz val="10"/>
      <color theme="1"/>
      <name val="Arial Narrow"/>
      <family val="2"/>
      <charset val="204"/>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2">
    <xf numFmtId="0" fontId="0" fillId="0" borderId="0"/>
    <xf numFmtId="43" fontId="14" fillId="0" borderId="0" applyFont="0" applyFill="0" applyBorder="0" applyAlignment="0" applyProtection="0"/>
  </cellStyleXfs>
  <cellXfs count="45">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vertical="center" wrapText="1"/>
    </xf>
    <xf numFmtId="165"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0" fontId="5" fillId="0" borderId="0" xfId="0" applyFont="1" applyBorder="1" applyAlignment="1">
      <alignment horizontal="center" vertical="center" wrapText="1"/>
    </xf>
    <xf numFmtId="0" fontId="7" fillId="0" borderId="0" xfId="0" applyNumberFormat="1" applyFont="1" applyAlignment="1">
      <alignment vertical="center" wrapText="1"/>
    </xf>
    <xf numFmtId="166" fontId="7" fillId="0" borderId="0" xfId="1" applyNumberFormat="1" applyFont="1" applyAlignment="1">
      <alignment vertical="center" wrapText="1"/>
    </xf>
    <xf numFmtId="166" fontId="7" fillId="0" borderId="0" xfId="1" applyNumberFormat="1" applyFont="1" applyAlignment="1">
      <alignment horizontal="center" vertical="center" wrapText="1"/>
    </xf>
    <xf numFmtId="166" fontId="7" fillId="0" borderId="0" xfId="0" applyNumberFormat="1" applyFont="1" applyAlignment="1">
      <alignment vertical="center" wrapText="1"/>
    </xf>
    <xf numFmtId="166" fontId="15" fillId="0" borderId="0" xfId="1" applyNumberFormat="1" applyFont="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15" fillId="0" borderId="0" xfId="0" applyFont="1" applyAlignment="1">
      <alignment vertical="center" wrapText="1"/>
    </xf>
    <xf numFmtId="0" fontId="0" fillId="0" borderId="0" xfId="0" applyAlignment="1">
      <alignment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cellXfs>
  <cellStyles count="2">
    <cellStyle name="Comma" xfId="1" builtinId="3"/>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numFmt numFmtId="166" formatCode="_(* #,##0_);_(* \(#,##0\);_(* &quot;-&quot;??_);_(@_)"/>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relativeIndent="255"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relativeIndent="255"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66676" y="2802421"/>
          <a:ext cx="8167894" cy="323436"/>
          <a:chOff x="85726" y="2943282"/>
          <a:chExt cx="8370944" cy="323848"/>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76200" y="4491245"/>
          <a:ext cx="8120270" cy="266285"/>
          <a:chOff x="76200" y="5162495"/>
          <a:chExt cx="6686550" cy="371474"/>
        </a:xfrm>
      </xdr:grpSpPr>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15"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calculatedColumnFormula>88975800/258</calculatedColumnFormula>
    </tableColumn>
    <tableColumn id="11" name="Total Amount paid to Payee" dataDxfId="14">
      <calculatedColumnFormula>SUM(Table2[[#This Row],[Taxes]:[Infrastructure Improvement Payments]])</calculatedColumnFormula>
    </tableColumn>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1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calculatedColumnFormula>SUM(Table24[[#This Row],[Taxes]:[Infrastructure Improvement Payments]])</calculatedColumnFormula>
    </tableColumn>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opLeftCell="A12" zoomScale="115" zoomScaleNormal="115" workbookViewId="0">
      <selection activeCell="F30" sqref="F30:F31"/>
    </sheetView>
  </sheetViews>
  <sheetFormatPr defaultRowHeight="14.4"/>
  <cols>
    <col min="1" max="1" width="46.109375" customWidth="1"/>
    <col min="2" max="6" width="14.6640625" customWidth="1"/>
  </cols>
  <sheetData>
    <row r="1" spans="1:6" ht="41.25" customHeight="1">
      <c r="A1" s="30" t="s">
        <v>4</v>
      </c>
      <c r="B1" s="31"/>
      <c r="C1" s="31"/>
      <c r="D1" s="31"/>
      <c r="E1" s="31"/>
      <c r="F1" s="31"/>
    </row>
    <row r="2" spans="1:6" ht="15.6">
      <c r="A2" s="1" t="s">
        <v>5</v>
      </c>
      <c r="B2" s="14" t="s">
        <v>9</v>
      </c>
      <c r="C2" s="24" t="s">
        <v>47</v>
      </c>
      <c r="D2" s="14" t="s">
        <v>10</v>
      </c>
      <c r="E2" s="24" t="s">
        <v>48</v>
      </c>
    </row>
    <row r="3" spans="1:6" ht="15.6">
      <c r="A3" s="1" t="s">
        <v>6</v>
      </c>
      <c r="B3" s="28" t="s">
        <v>32</v>
      </c>
      <c r="C3" s="28"/>
      <c r="D3" s="32"/>
      <c r="E3" s="32"/>
      <c r="F3" s="32"/>
    </row>
    <row r="4" spans="1:6" ht="46.5" customHeight="1">
      <c r="A4" s="1" t="s">
        <v>7</v>
      </c>
      <c r="B4" s="28" t="s">
        <v>44</v>
      </c>
      <c r="C4" s="28"/>
      <c r="D4" s="28"/>
      <c r="E4" s="28"/>
      <c r="F4" s="28"/>
    </row>
    <row r="5" spans="1:6" ht="50.4" customHeight="1">
      <c r="A5" s="1" t="s">
        <v>8</v>
      </c>
      <c r="B5" s="33" t="s">
        <v>45</v>
      </c>
      <c r="C5" s="34"/>
      <c r="D5" s="34"/>
      <c r="E5" s="34"/>
      <c r="F5" s="34"/>
    </row>
    <row r="6" spans="1:6" ht="15.6">
      <c r="A6" s="2"/>
      <c r="B6" s="3"/>
      <c r="C6" s="4"/>
      <c r="D6" s="4"/>
      <c r="E6" s="4"/>
      <c r="F6" s="4"/>
    </row>
    <row r="7" spans="1:6">
      <c r="A7" s="37" t="s">
        <v>11</v>
      </c>
      <c r="B7" s="37"/>
      <c r="C7" s="37"/>
      <c r="D7" s="37"/>
      <c r="E7" s="37"/>
      <c r="F7" s="37"/>
    </row>
    <row r="8" spans="1:6">
      <c r="A8" s="38"/>
      <c r="B8" s="38"/>
      <c r="C8" s="38"/>
      <c r="D8" s="38"/>
      <c r="E8" s="38"/>
      <c r="F8" s="38"/>
    </row>
    <row r="9" spans="1:6">
      <c r="A9" s="5"/>
      <c r="B9" s="5"/>
      <c r="C9" s="5"/>
      <c r="D9" s="5"/>
      <c r="E9" s="5"/>
      <c r="F9" s="5"/>
    </row>
    <row r="10" spans="1:6">
      <c r="A10" s="5"/>
      <c r="B10" s="5"/>
      <c r="C10" s="5"/>
      <c r="D10" s="5"/>
      <c r="E10" s="5"/>
      <c r="F10" s="5"/>
    </row>
    <row r="11" spans="1:6">
      <c r="A11" s="35" t="s">
        <v>12</v>
      </c>
      <c r="B11" s="35"/>
      <c r="C11" s="35"/>
      <c r="D11" s="35"/>
      <c r="E11" s="35"/>
      <c r="F11" s="35"/>
    </row>
    <row r="12" spans="1:6">
      <c r="A12" s="35"/>
      <c r="B12" s="35"/>
      <c r="C12" s="35"/>
      <c r="D12" s="35"/>
      <c r="E12" s="35"/>
      <c r="F12" s="35"/>
    </row>
    <row r="13" spans="1:6">
      <c r="A13" s="35"/>
      <c r="B13" s="35"/>
      <c r="C13" s="35"/>
      <c r="D13" s="35"/>
      <c r="E13" s="35"/>
      <c r="F13" s="35"/>
    </row>
    <row r="14" spans="1:6">
      <c r="A14" s="36"/>
      <c r="B14" s="36"/>
      <c r="C14" s="36"/>
      <c r="D14" s="36"/>
      <c r="E14" s="36"/>
      <c r="F14" s="36"/>
    </row>
    <row r="15" spans="1:6">
      <c r="A15" s="36"/>
      <c r="B15" s="36"/>
      <c r="C15" s="36"/>
      <c r="D15" s="36"/>
      <c r="E15" s="36"/>
      <c r="F15" s="36"/>
    </row>
    <row r="16" spans="1:6">
      <c r="A16" s="36"/>
      <c r="B16" s="36"/>
      <c r="C16" s="36"/>
      <c r="D16" s="36"/>
      <c r="E16" s="36"/>
      <c r="F16" s="36"/>
    </row>
    <row r="17" spans="1:6">
      <c r="A17" s="36"/>
      <c r="B17" s="36"/>
      <c r="C17" s="36"/>
      <c r="D17" s="36"/>
      <c r="E17" s="36"/>
      <c r="F17" s="36"/>
    </row>
    <row r="18" spans="1:6">
      <c r="A18" s="5"/>
      <c r="B18" s="5"/>
      <c r="C18" s="5"/>
      <c r="D18" s="5"/>
      <c r="E18" s="5"/>
      <c r="F18" s="5"/>
    </row>
    <row r="19" spans="1:6">
      <c r="A19" s="5"/>
      <c r="B19" s="5"/>
      <c r="C19" s="5"/>
      <c r="D19" s="5"/>
      <c r="E19" s="5"/>
      <c r="F19" s="5"/>
    </row>
    <row r="20" spans="1:6">
      <c r="A20" s="39" t="s">
        <v>13</v>
      </c>
      <c r="B20" s="39"/>
      <c r="C20" s="39"/>
      <c r="D20" s="39"/>
      <c r="E20" s="39"/>
      <c r="F20" s="39"/>
    </row>
    <row r="21" spans="1:6">
      <c r="A21" s="39"/>
      <c r="B21" s="39"/>
      <c r="C21" s="39"/>
      <c r="D21" s="39"/>
      <c r="E21" s="39"/>
      <c r="F21" s="39"/>
    </row>
    <row r="22" spans="1:6">
      <c r="A22" s="39"/>
      <c r="B22" s="39"/>
      <c r="C22" s="39"/>
      <c r="D22" s="39"/>
      <c r="E22" s="39"/>
      <c r="F22" s="39"/>
    </row>
    <row r="23" spans="1:6">
      <c r="A23" s="39"/>
      <c r="B23" s="39"/>
      <c r="C23" s="39"/>
      <c r="D23" s="39"/>
      <c r="E23" s="39"/>
      <c r="F23" s="39"/>
    </row>
    <row r="24" spans="1:6">
      <c r="A24" s="39"/>
      <c r="B24" s="39"/>
      <c r="C24" s="39"/>
      <c r="D24" s="39"/>
      <c r="E24" s="39"/>
      <c r="F24" s="39"/>
    </row>
    <row r="25" spans="1:6">
      <c r="A25" s="39"/>
      <c r="B25" s="39"/>
      <c r="C25" s="39"/>
      <c r="D25" s="39"/>
      <c r="E25" s="39"/>
      <c r="F25" s="39"/>
    </row>
    <row r="26" spans="1:6">
      <c r="A26" s="39"/>
      <c r="B26" s="39"/>
      <c r="C26" s="39"/>
      <c r="D26" s="39"/>
      <c r="E26" s="39"/>
      <c r="F26" s="39"/>
    </row>
    <row r="27" spans="1:6">
      <c r="A27" s="39"/>
      <c r="B27" s="39"/>
      <c r="C27" s="39"/>
      <c r="D27" s="39"/>
      <c r="E27" s="39"/>
      <c r="F27" s="39"/>
    </row>
    <row r="28" spans="1:6" ht="30" customHeight="1">
      <c r="A28" s="39"/>
      <c r="B28" s="39"/>
      <c r="C28" s="39"/>
      <c r="D28" s="39"/>
      <c r="E28" s="39"/>
      <c r="F28" s="39"/>
    </row>
    <row r="29" spans="1:6">
      <c r="A29" s="15"/>
      <c r="B29" s="15"/>
      <c r="C29" s="15"/>
      <c r="D29" s="15"/>
      <c r="E29" s="15"/>
      <c r="F29" s="15"/>
    </row>
    <row r="30" spans="1:6">
      <c r="A30" s="6" t="s">
        <v>14</v>
      </c>
      <c r="B30" s="25" t="s">
        <v>30</v>
      </c>
      <c r="C30" s="25"/>
      <c r="D30" s="25"/>
      <c r="E30" s="26" t="s">
        <v>0</v>
      </c>
      <c r="F30" s="27">
        <v>42859</v>
      </c>
    </row>
    <row r="31" spans="1:6">
      <c r="A31" s="6" t="s">
        <v>15</v>
      </c>
      <c r="B31" s="29" t="s">
        <v>31</v>
      </c>
      <c r="C31" s="29"/>
      <c r="D31" s="29"/>
      <c r="E31" s="26"/>
      <c r="F31" s="28"/>
    </row>
    <row r="34" spans="1:6">
      <c r="A34" s="5"/>
      <c r="B34" s="5"/>
      <c r="C34" s="5"/>
      <c r="D34" s="5"/>
      <c r="E34" s="5"/>
      <c r="F34" s="5"/>
    </row>
    <row r="35" spans="1:6">
      <c r="A35" s="5"/>
      <c r="B35" s="5"/>
      <c r="C35" s="5"/>
      <c r="D35" s="5"/>
      <c r="E35" s="5"/>
      <c r="F35" s="5"/>
    </row>
    <row r="36" spans="1:6">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74"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zoomScale="85" zoomScaleNormal="85" workbookViewId="0">
      <pane xSplit="10" ySplit="9" topLeftCell="K10" activePane="bottomRight" state="frozen"/>
      <selection pane="topRight" activeCell="K1" sqref="K1"/>
      <selection pane="bottomLeft" activeCell="A10" sqref="A10"/>
      <selection pane="bottomRight" activeCell="C11" sqref="C11"/>
    </sheetView>
  </sheetViews>
  <sheetFormatPr defaultRowHeight="14.4"/>
  <cols>
    <col min="1" max="1" width="33.5546875" style="12" customWidth="1"/>
    <col min="2" max="2" width="20.6640625" style="12" customWidth="1"/>
    <col min="3" max="3" width="12.33203125" style="9" customWidth="1"/>
    <col min="4" max="4" width="11.5546875" style="10" bestFit="1" customWidth="1"/>
    <col min="5" max="5" width="12" style="11" customWidth="1"/>
    <col min="6" max="6" width="22.44140625" style="13" bestFit="1" customWidth="1"/>
    <col min="7" max="7" width="9.6640625" customWidth="1"/>
    <col min="8" max="8" width="10.88671875" bestFit="1" customWidth="1"/>
    <col min="9" max="9" width="34.44140625" bestFit="1" customWidth="1"/>
    <col min="10" max="10" width="24.33203125" customWidth="1"/>
    <col min="11" max="11" width="33.44140625" customWidth="1"/>
  </cols>
  <sheetData>
    <row r="1" spans="1:11">
      <c r="A1" s="30" t="s">
        <v>16</v>
      </c>
      <c r="B1" s="30"/>
      <c r="C1" s="30"/>
      <c r="D1" s="30"/>
      <c r="E1" s="30"/>
      <c r="F1" s="30"/>
      <c r="G1" s="30"/>
      <c r="H1" s="30"/>
      <c r="I1" s="30"/>
      <c r="J1" s="30"/>
      <c r="K1" s="30"/>
    </row>
    <row r="2" spans="1:11">
      <c r="A2" s="43"/>
      <c r="B2" s="43"/>
      <c r="C2" s="43"/>
      <c r="D2" s="43"/>
      <c r="E2" s="43"/>
      <c r="F2" s="43"/>
      <c r="G2" s="43"/>
      <c r="H2" s="43"/>
      <c r="I2" s="43"/>
      <c r="J2" s="43"/>
      <c r="K2" s="43"/>
    </row>
    <row r="3" spans="1:11">
      <c r="A3" s="43"/>
      <c r="B3" s="43"/>
      <c r="C3" s="43"/>
      <c r="D3" s="43"/>
      <c r="E3" s="43"/>
      <c r="F3" s="43"/>
      <c r="G3" s="43"/>
      <c r="H3" s="43"/>
      <c r="I3" s="43"/>
      <c r="J3" s="43"/>
      <c r="K3" s="43"/>
    </row>
    <row r="4" spans="1:11" ht="15.6">
      <c r="A4" s="1" t="s">
        <v>5</v>
      </c>
      <c r="B4" s="14" t="s">
        <v>9</v>
      </c>
      <c r="C4" s="18" t="str">
        <f>'Cover Page'!C2</f>
        <v>2017 01 01</v>
      </c>
      <c r="D4" s="14" t="s">
        <v>10</v>
      </c>
      <c r="E4" s="18" t="str">
        <f>'Cover Page'!E2</f>
        <v>2017 12 31</v>
      </c>
      <c r="F4"/>
    </row>
    <row r="5" spans="1:11" ht="15.6">
      <c r="A5" s="1" t="s">
        <v>6</v>
      </c>
      <c r="B5" s="28" t="str">
        <f>'Cover Page'!B3:F3</f>
        <v>Caspian Energy Inc</v>
      </c>
      <c r="C5" s="28"/>
      <c r="D5" s="32"/>
      <c r="E5" s="32"/>
      <c r="F5" s="32"/>
    </row>
    <row r="6" spans="1:11" ht="61.2" customHeight="1">
      <c r="A6" s="1" t="s">
        <v>7</v>
      </c>
      <c r="B6" s="28" t="str">
        <f>'Cover Page'!B4:F4</f>
        <v>E463584</v>
      </c>
      <c r="C6" s="28"/>
      <c r="D6" s="28"/>
      <c r="E6" s="28"/>
      <c r="F6" s="28"/>
      <c r="G6" s="16"/>
      <c r="H6" s="16"/>
      <c r="I6" s="16"/>
      <c r="J6" s="16"/>
      <c r="K6" s="16"/>
    </row>
    <row r="7" spans="1:11" ht="61.5" customHeight="1">
      <c r="A7" s="1" t="s">
        <v>8</v>
      </c>
      <c r="B7" s="33" t="str">
        <f>'Cover Page'!B5:F5</f>
        <v xml:space="preserve">Aral Petroleum LLP 
</v>
      </c>
      <c r="C7" s="44"/>
      <c r="D7" s="44"/>
      <c r="E7" s="44"/>
      <c r="F7" s="44"/>
      <c r="G7" s="16"/>
      <c r="H7" s="16" t="s">
        <v>3</v>
      </c>
      <c r="I7" s="16"/>
      <c r="J7" s="16"/>
      <c r="K7" s="16"/>
    </row>
    <row r="8" spans="1:11" ht="20.399999999999999">
      <c r="A8" s="42" t="s">
        <v>17</v>
      </c>
      <c r="B8" s="42"/>
      <c r="C8" s="42"/>
      <c r="D8" s="42"/>
      <c r="E8" s="42"/>
      <c r="F8" s="42"/>
      <c r="G8" s="42"/>
      <c r="H8" s="42"/>
      <c r="I8" s="42"/>
      <c r="J8" s="42"/>
      <c r="K8" s="42"/>
    </row>
    <row r="9" spans="1:11">
      <c r="A9" s="7" t="s">
        <v>18</v>
      </c>
      <c r="B9" s="7" t="s">
        <v>19</v>
      </c>
      <c r="C9" s="7" t="s">
        <v>1</v>
      </c>
      <c r="D9" s="8" t="s">
        <v>20</v>
      </c>
      <c r="E9" s="7" t="s">
        <v>21</v>
      </c>
      <c r="F9" s="7" t="s">
        <v>22</v>
      </c>
      <c r="G9" s="7" t="s">
        <v>23</v>
      </c>
      <c r="H9" s="7" t="s">
        <v>24</v>
      </c>
      <c r="I9" s="7" t="s">
        <v>25</v>
      </c>
      <c r="J9" s="8" t="s">
        <v>26</v>
      </c>
      <c r="K9" s="7" t="s">
        <v>2</v>
      </c>
    </row>
    <row r="10" spans="1:11">
      <c r="A10" s="9" t="s">
        <v>33</v>
      </c>
      <c r="B10" s="9" t="s">
        <v>36</v>
      </c>
      <c r="C10" s="21">
        <f>23654000/251.7</f>
        <v>93976.956694477558</v>
      </c>
      <c r="D10" s="20"/>
      <c r="E10" s="20"/>
      <c r="F10" s="20"/>
      <c r="G10" s="20"/>
      <c r="H10" s="20"/>
      <c r="I10" s="20">
        <f>53009000/251.7</f>
        <v>210603.89352403657</v>
      </c>
      <c r="J10" s="20">
        <f>SUM(Table2[[#This Row],[Taxes]:[Infrastructure Improvement Payments]])</f>
        <v>304580.8502185141</v>
      </c>
      <c r="K10" s="12" t="s">
        <v>39</v>
      </c>
    </row>
    <row r="11" spans="1:11" ht="27.6">
      <c r="A11" s="9" t="s">
        <v>33</v>
      </c>
      <c r="B11" s="9" t="s">
        <v>35</v>
      </c>
      <c r="C11" s="21">
        <f>47130000/251.7</f>
        <v>187246.72228843861</v>
      </c>
      <c r="D11" s="20"/>
      <c r="E11" s="20"/>
      <c r="F11" s="20"/>
      <c r="G11" s="20"/>
      <c r="H11" s="20"/>
      <c r="I11" s="20"/>
      <c r="J11" s="20">
        <f>SUM(Table2[[#This Row],[Taxes]:[Infrastructure Improvement Payments]])</f>
        <v>187246.72228843861</v>
      </c>
      <c r="K11" s="12" t="s">
        <v>37</v>
      </c>
    </row>
    <row r="12" spans="1:11" ht="27.6">
      <c r="A12" s="9" t="s">
        <v>33</v>
      </c>
      <c r="B12" s="9" t="s">
        <v>34</v>
      </c>
      <c r="C12" s="21">
        <f>120181000/251.7</f>
        <v>477477.15534366312</v>
      </c>
      <c r="D12" s="20"/>
      <c r="E12" s="20"/>
      <c r="F12" s="20"/>
      <c r="G12" s="20"/>
      <c r="H12" s="20"/>
      <c r="I12" s="20"/>
      <c r="J12" s="20">
        <f>SUM(Table2[[#This Row],[Taxes]:[Infrastructure Improvement Payments]])</f>
        <v>477477.15534366312</v>
      </c>
      <c r="K12" s="12" t="s">
        <v>38</v>
      </c>
    </row>
    <row r="13" spans="1:11">
      <c r="A13" s="9"/>
      <c r="B13" s="9"/>
      <c r="C13" s="23">
        <f>SUBTOTAL(109,C10:C12)</f>
        <v>758700.83432657924</v>
      </c>
      <c r="D13" s="23">
        <f t="shared" ref="D13:J13" si="0">SUBTOTAL(109,D10:D12)</f>
        <v>0</v>
      </c>
      <c r="E13" s="23">
        <f t="shared" si="0"/>
        <v>0</v>
      </c>
      <c r="F13" s="23">
        <f t="shared" si="0"/>
        <v>0</v>
      </c>
      <c r="G13" s="23">
        <f t="shared" si="0"/>
        <v>0</v>
      </c>
      <c r="H13" s="23">
        <f t="shared" si="0"/>
        <v>0</v>
      </c>
      <c r="I13" s="23">
        <f t="shared" si="0"/>
        <v>210603.89352403657</v>
      </c>
      <c r="J13" s="23">
        <f t="shared" si="0"/>
        <v>969304.72785061575</v>
      </c>
      <c r="K13" s="12"/>
    </row>
    <row r="14" spans="1:11">
      <c r="A14" s="9"/>
      <c r="B14" s="9"/>
      <c r="F14" s="12"/>
      <c r="G14" s="12"/>
      <c r="H14" s="12"/>
      <c r="I14" s="22"/>
      <c r="J14" s="19"/>
      <c r="K14" s="12"/>
    </row>
    <row r="15" spans="1:11">
      <c r="A15" s="9"/>
      <c r="B15" s="9"/>
      <c r="F15" s="12"/>
      <c r="G15" s="12"/>
      <c r="H15" s="12"/>
      <c r="I15" s="22"/>
      <c r="J15" s="19"/>
      <c r="K15" s="12"/>
    </row>
    <row r="17" spans="1:11">
      <c r="A17" s="40" t="s">
        <v>46</v>
      </c>
      <c r="B17" s="41"/>
      <c r="C17" s="41"/>
      <c r="D17" s="41"/>
      <c r="E17" s="41"/>
      <c r="F17" s="41"/>
      <c r="G17" s="41"/>
      <c r="H17" s="41"/>
      <c r="I17" s="41"/>
      <c r="J17" s="41"/>
      <c r="K17" s="41"/>
    </row>
  </sheetData>
  <mergeCells count="6">
    <mergeCell ref="A17:K17"/>
    <mergeCell ref="A8:K8"/>
    <mergeCell ref="A1:K3"/>
    <mergeCell ref="B6:F6"/>
    <mergeCell ref="B7:F7"/>
    <mergeCell ref="B5:F5"/>
  </mergeCells>
  <pageMargins left="0.7" right="0.7" top="0.75" bottom="0.75" header="0.3" footer="0.3"/>
  <pageSetup paperSize="5" scale="71"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tabSelected="1" zoomScale="85" zoomScaleNormal="85" workbookViewId="0">
      <pane xSplit="10" ySplit="9" topLeftCell="K10" activePane="bottomRight" state="frozen"/>
      <selection pane="topRight" activeCell="K1" sqref="K1"/>
      <selection pane="bottomLeft" activeCell="A10" sqref="A10"/>
      <selection pane="bottomRight" activeCell="I26" sqref="I26"/>
    </sheetView>
  </sheetViews>
  <sheetFormatPr defaultRowHeight="14.4"/>
  <cols>
    <col min="1" max="1" width="33.6640625" style="12" customWidth="1"/>
    <col min="2" max="2" width="20.6640625" style="12" customWidth="1"/>
    <col min="3" max="3" width="12.88671875" style="9" bestFit="1" customWidth="1"/>
    <col min="4" max="4" width="11.5546875" style="10" bestFit="1" customWidth="1"/>
    <col min="5" max="5" width="11.6640625" style="11" customWidth="1"/>
    <col min="6" max="6" width="22.44140625" style="13" bestFit="1" customWidth="1"/>
    <col min="7" max="7" width="8.6640625" bestFit="1" customWidth="1"/>
    <col min="8" max="8" width="10.88671875" bestFit="1" customWidth="1"/>
    <col min="9" max="9" width="34.5546875" bestFit="1" customWidth="1"/>
    <col min="10" max="10" width="24" bestFit="1" customWidth="1"/>
    <col min="11" max="11" width="33.44140625" customWidth="1"/>
  </cols>
  <sheetData>
    <row r="1" spans="1:11">
      <c r="A1" s="30" t="s">
        <v>16</v>
      </c>
      <c r="B1" s="41"/>
      <c r="C1" s="41"/>
      <c r="D1" s="41"/>
      <c r="E1" s="41"/>
      <c r="F1" s="41"/>
      <c r="G1" s="41"/>
      <c r="H1" s="41"/>
      <c r="I1" s="41"/>
      <c r="J1" s="41"/>
      <c r="K1" s="41"/>
    </row>
    <row r="2" spans="1:11">
      <c r="A2" s="41"/>
      <c r="B2" s="41"/>
      <c r="C2" s="41"/>
      <c r="D2" s="41"/>
      <c r="E2" s="41"/>
      <c r="F2" s="41"/>
      <c r="G2" s="41"/>
      <c r="H2" s="41"/>
      <c r="I2" s="41"/>
      <c r="J2" s="41"/>
      <c r="K2" s="41"/>
    </row>
    <row r="3" spans="1:11">
      <c r="A3" s="41"/>
      <c r="B3" s="41"/>
      <c r="C3" s="41"/>
      <c r="D3" s="41"/>
      <c r="E3" s="41"/>
      <c r="F3" s="41"/>
      <c r="G3" s="41"/>
      <c r="H3" s="41"/>
      <c r="I3" s="41"/>
      <c r="J3" s="41"/>
      <c r="K3" s="41"/>
    </row>
    <row r="4" spans="1:11" ht="15.6">
      <c r="A4" s="1" t="s">
        <v>5</v>
      </c>
      <c r="B4" s="14" t="s">
        <v>9</v>
      </c>
      <c r="C4" s="18" t="str">
        <f>'Cover Page'!C2</f>
        <v>2017 01 01</v>
      </c>
      <c r="D4" s="14" t="s">
        <v>10</v>
      </c>
      <c r="E4" s="18" t="str">
        <f>'Cover Page'!E2</f>
        <v>2017 12 31</v>
      </c>
      <c r="F4"/>
    </row>
    <row r="5" spans="1:11" ht="15.6">
      <c r="A5" s="1" t="s">
        <v>6</v>
      </c>
      <c r="B5" s="28" t="str">
        <f>'Cover Page'!B3:F3</f>
        <v>Caspian Energy Inc</v>
      </c>
      <c r="C5" s="28"/>
      <c r="D5" s="32"/>
      <c r="E5" s="32"/>
      <c r="F5" s="32"/>
    </row>
    <row r="6" spans="1:11" ht="31.2">
      <c r="A6" s="1" t="s">
        <v>7</v>
      </c>
      <c r="B6" s="28" t="str">
        <f>'Cover Page'!B4:F4</f>
        <v>E463584</v>
      </c>
      <c r="C6" s="28"/>
      <c r="D6" s="28"/>
      <c r="E6" s="28"/>
      <c r="F6" s="28"/>
      <c r="G6" s="17"/>
      <c r="H6" s="17"/>
      <c r="I6" s="17"/>
      <c r="J6" s="17"/>
      <c r="K6" s="17"/>
    </row>
    <row r="7" spans="1:11" ht="62.4" customHeight="1">
      <c r="A7" s="1" t="s">
        <v>8</v>
      </c>
      <c r="B7" s="33" t="str">
        <f>'Cover Page'!B5:F5</f>
        <v xml:space="preserve">Aral Petroleum LLP 
</v>
      </c>
      <c r="C7" s="44"/>
      <c r="D7" s="44"/>
      <c r="E7" s="44"/>
      <c r="F7" s="44"/>
      <c r="G7" s="17"/>
      <c r="H7" s="17"/>
      <c r="I7" s="17"/>
      <c r="J7" s="17"/>
      <c r="K7" s="17"/>
    </row>
    <row r="8" spans="1:11" ht="20.399999999999999">
      <c r="A8" s="42" t="s">
        <v>27</v>
      </c>
      <c r="B8" s="42"/>
      <c r="C8" s="42"/>
      <c r="D8" s="42"/>
      <c r="E8" s="42"/>
      <c r="F8" s="42"/>
      <c r="G8" s="42"/>
      <c r="H8" s="42"/>
      <c r="I8" s="42"/>
      <c r="J8" s="42"/>
      <c r="K8" s="42"/>
    </row>
    <row r="9" spans="1:11">
      <c r="A9" s="7" t="s">
        <v>18</v>
      </c>
      <c r="B9" s="7" t="s">
        <v>28</v>
      </c>
      <c r="C9" s="7" t="s">
        <v>1</v>
      </c>
      <c r="D9" s="8" t="s">
        <v>20</v>
      </c>
      <c r="E9" s="7" t="s">
        <v>21</v>
      </c>
      <c r="F9" s="7" t="s">
        <v>22</v>
      </c>
      <c r="G9" s="7" t="s">
        <v>23</v>
      </c>
      <c r="H9" s="7" t="s">
        <v>24</v>
      </c>
      <c r="I9" s="7" t="s">
        <v>25</v>
      </c>
      <c r="J9" s="8" t="s">
        <v>29</v>
      </c>
      <c r="K9" s="7" t="s">
        <v>2</v>
      </c>
    </row>
    <row r="10" spans="1:11" ht="27.6">
      <c r="A10" s="9" t="s">
        <v>33</v>
      </c>
      <c r="B10" s="9" t="s">
        <v>40</v>
      </c>
      <c r="C10" s="21">
        <f>18718000/251.7</f>
        <v>74366.309098132697</v>
      </c>
      <c r="D10" s="20"/>
      <c r="E10" s="20"/>
      <c r="F10" s="20"/>
      <c r="G10" s="20"/>
      <c r="H10" s="20"/>
      <c r="I10" s="20">
        <f>19878000/251.7</f>
        <v>78974.970202622178</v>
      </c>
      <c r="J10" s="20">
        <f>SUM(Table24[[#This Row],[Taxes]:[Infrastructure Improvement Payments]])</f>
        <v>153341.27930075489</v>
      </c>
      <c r="K10" s="12" t="s">
        <v>42</v>
      </c>
    </row>
    <row r="11" spans="1:11" ht="27.6">
      <c r="A11" s="9" t="s">
        <v>33</v>
      </c>
      <c r="B11" s="9" t="s">
        <v>41</v>
      </c>
      <c r="C11" s="21">
        <f>(190965000-18718000)/251.7</f>
        <v>684334.52522844658</v>
      </c>
      <c r="D11" s="20"/>
      <c r="E11" s="20"/>
      <c r="F11" s="20"/>
      <c r="G11" s="20"/>
      <c r="H11" s="20"/>
      <c r="I11" s="20">
        <f>33131000/251.7</f>
        <v>131628.92332141439</v>
      </c>
      <c r="J11" s="20">
        <f>SUM(Table24[[#This Row],[Taxes]:[Infrastructure Improvement Payments]])</f>
        <v>815963.44854986097</v>
      </c>
      <c r="K11" s="12" t="s">
        <v>43</v>
      </c>
    </row>
    <row r="12" spans="1:11">
      <c r="A12" s="9"/>
      <c r="B12" s="9"/>
      <c r="C12" s="23">
        <f>SUBTOTAL(109,C10:C11)</f>
        <v>758700.83432657924</v>
      </c>
      <c r="D12" s="23">
        <f t="shared" ref="D12:J12" si="0">SUBTOTAL(109,D10:D11)</f>
        <v>0</v>
      </c>
      <c r="E12" s="23">
        <f t="shared" si="0"/>
        <v>0</v>
      </c>
      <c r="F12" s="23">
        <f t="shared" si="0"/>
        <v>0</v>
      </c>
      <c r="G12" s="23">
        <f t="shared" si="0"/>
        <v>0</v>
      </c>
      <c r="H12" s="23">
        <f t="shared" si="0"/>
        <v>0</v>
      </c>
      <c r="I12" s="23">
        <f t="shared" si="0"/>
        <v>210603.89352403657</v>
      </c>
      <c r="J12" s="23">
        <f t="shared" si="0"/>
        <v>969304.72785061586</v>
      </c>
      <c r="K12" s="12"/>
    </row>
    <row r="13" spans="1:11">
      <c r="A13" s="9"/>
      <c r="B13" s="9"/>
      <c r="F13" s="12"/>
      <c r="G13" s="12"/>
      <c r="H13" s="12"/>
      <c r="I13" s="12"/>
      <c r="J13" s="19">
        <f>SUM(Table24[[#This Row],[Taxes]:[Infrastructure Improvement Payments]])</f>
        <v>0</v>
      </c>
      <c r="K13" s="12"/>
    </row>
    <row r="14" spans="1:11">
      <c r="A14" s="9"/>
      <c r="B14" s="9"/>
      <c r="F14" s="12"/>
      <c r="G14" s="12"/>
      <c r="H14" s="12"/>
      <c r="I14" s="12"/>
      <c r="J14" s="19">
        <f>SUM(Table24[[#This Row],[Taxes]:[Infrastructure Improvement Payments]])</f>
        <v>0</v>
      </c>
      <c r="K14" s="12"/>
    </row>
    <row r="15" spans="1:11">
      <c r="A15" s="9"/>
      <c r="B15" s="9"/>
      <c r="F15" s="12"/>
      <c r="G15" s="12"/>
      <c r="H15" s="12"/>
      <c r="I15" s="12"/>
      <c r="J15" s="19">
        <f>SUM(Table24[[#This Row],[Taxes]:[Infrastructure Improvement Payments]])</f>
        <v>0</v>
      </c>
      <c r="K15" s="12"/>
    </row>
    <row r="16" spans="1:11">
      <c r="A16" s="9"/>
      <c r="B16" s="9"/>
      <c r="F16" s="12"/>
      <c r="G16" s="12"/>
      <c r="H16" s="12"/>
      <c r="I16" s="12"/>
      <c r="J16" s="19">
        <f>SUM(Table24[[#This Row],[Taxes]:[Infrastructure Improvement Payments]])</f>
        <v>0</v>
      </c>
      <c r="K16" s="12"/>
    </row>
    <row r="18" spans="1:11">
      <c r="A18" s="40" t="s">
        <v>49</v>
      </c>
      <c r="B18" s="41"/>
      <c r="C18" s="41"/>
      <c r="D18" s="41"/>
      <c r="E18" s="41"/>
      <c r="F18" s="41"/>
      <c r="G18" s="41"/>
      <c r="H18" s="41"/>
      <c r="I18" s="41"/>
      <c r="J18" s="41"/>
      <c r="K18" s="41"/>
    </row>
    <row r="24" spans="1:11">
      <c r="A24" s="40"/>
      <c r="B24" s="41"/>
      <c r="C24" s="41"/>
      <c r="D24" s="41"/>
      <c r="E24" s="41"/>
      <c r="F24" s="41"/>
      <c r="G24" s="41"/>
      <c r="H24" s="41"/>
      <c r="I24" s="41"/>
      <c r="J24" s="41"/>
      <c r="K24" s="41"/>
    </row>
  </sheetData>
  <mergeCells count="7">
    <mergeCell ref="A18:K18"/>
    <mergeCell ref="A24:K24"/>
    <mergeCell ref="A8:K8"/>
    <mergeCell ref="A1:K3"/>
    <mergeCell ref="B6:F6"/>
    <mergeCell ref="B7:F7"/>
    <mergeCell ref="B5:F5"/>
  </mergeCells>
  <pageMargins left="0.7" right="0.7" top="0.75" bottom="0.75" header="0.3" footer="0.3"/>
  <pageSetup paperSize="5"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Yelena Shimolina</cp:lastModifiedBy>
  <cp:lastPrinted>2016-02-25T15:43:39Z</cp:lastPrinted>
  <dcterms:created xsi:type="dcterms:W3CDTF">2015-12-23T16:52:41Z</dcterms:created>
  <dcterms:modified xsi:type="dcterms:W3CDTF">2018-05-04T10:41:40Z</dcterms:modified>
</cp:coreProperties>
</file>